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138067af129ac9/0-SWAN Impact/Presentations/Angels/202/Backgound info/"/>
    </mc:Choice>
  </mc:AlternateContent>
  <xr:revisionPtr revIDLastSave="362" documentId="8_{578D2FCE-4495-4142-988C-201E2F19EA15}" xr6:coauthVersionLast="45" xr6:coauthVersionMax="45" xr10:uidLastSave="{F4A187CE-5F4B-4194-AF0A-29EA4B9DDF54}"/>
  <bookViews>
    <workbookView xWindow="-110" yWindow="-110" windowWidth="19420" windowHeight="10420" xr2:uid="{0153F569-7FE4-4697-8B08-87FE1210A1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1" l="1"/>
  <c r="M34" i="1"/>
  <c r="L34" i="1"/>
  <c r="K34" i="1"/>
  <c r="F34" i="1"/>
  <c r="E34" i="1"/>
  <c r="D34" i="1"/>
  <c r="K32" i="1"/>
  <c r="F32" i="1"/>
  <c r="E32" i="1"/>
  <c r="D32" i="1"/>
  <c r="K19" i="1"/>
  <c r="D19" i="1"/>
  <c r="J21" i="1" l="1"/>
  <c r="I21" i="1"/>
  <c r="I27" i="1" s="1"/>
  <c r="K18" i="1"/>
  <c r="L17" i="1"/>
  <c r="M16" i="1"/>
  <c r="K14" i="1"/>
  <c r="L14" i="1" s="1"/>
  <c r="I10" i="1"/>
  <c r="J9" i="1"/>
  <c r="J10" i="1" s="1"/>
  <c r="K8" i="1"/>
  <c r="L8" i="1" s="1"/>
  <c r="M8" i="1" s="1"/>
  <c r="L7" i="1"/>
  <c r="M7" i="1" s="1"/>
  <c r="M6" i="1"/>
  <c r="M14" i="1" l="1"/>
  <c r="M32" i="1" s="1"/>
  <c r="L32" i="1"/>
  <c r="K21" i="1"/>
  <c r="K25" i="1" s="1"/>
  <c r="L18" i="1"/>
  <c r="M18" i="1" s="1"/>
  <c r="M17" i="1"/>
  <c r="K9" i="1"/>
  <c r="L19" i="1"/>
  <c r="C21" i="1"/>
  <c r="B21" i="1"/>
  <c r="B27" i="1" s="1"/>
  <c r="D18" i="1"/>
  <c r="E17" i="1"/>
  <c r="F17" i="1" s="1"/>
  <c r="F16" i="1"/>
  <c r="D14" i="1"/>
  <c r="E14" i="1" s="1"/>
  <c r="F14" i="1" s="1"/>
  <c r="B10" i="1"/>
  <c r="C9" i="1"/>
  <c r="C10" i="1" s="1"/>
  <c r="D8" i="1"/>
  <c r="E8" i="1" s="1"/>
  <c r="F8" i="1" s="1"/>
  <c r="E7" i="1"/>
  <c r="F7" i="1" s="1"/>
  <c r="F6" i="1"/>
  <c r="K29" i="1" l="1"/>
  <c r="K30" i="1" s="1"/>
  <c r="K26" i="1"/>
  <c r="K27" i="1"/>
  <c r="M19" i="1"/>
  <c r="L21" i="1"/>
  <c r="L26" i="1" s="1"/>
  <c r="K10" i="1"/>
  <c r="L9" i="1"/>
  <c r="M21" i="1"/>
  <c r="E19" i="1"/>
  <c r="D9" i="1"/>
  <c r="E18" i="1"/>
  <c r="D21" i="1"/>
  <c r="D27" i="1" s="1"/>
  <c r="L29" i="1" l="1"/>
  <c r="L30" i="1" s="1"/>
  <c r="M27" i="1"/>
  <c r="M25" i="1"/>
  <c r="M23" i="1"/>
  <c r="L27" i="1"/>
  <c r="L24" i="1"/>
  <c r="L25" i="1"/>
  <c r="M24" i="1"/>
  <c r="M9" i="1"/>
  <c r="M10" i="1" s="1"/>
  <c r="L10" i="1"/>
  <c r="M26" i="1"/>
  <c r="M30" i="1" s="1"/>
  <c r="D10" i="1"/>
  <c r="E9" i="1"/>
  <c r="F19" i="1"/>
  <c r="D26" i="1"/>
  <c r="D29" i="1" s="1"/>
  <c r="D30" i="1" s="1"/>
  <c r="F18" i="1"/>
  <c r="E21" i="1"/>
  <c r="D25" i="1"/>
  <c r="E27" i="1" l="1"/>
  <c r="E24" i="1"/>
  <c r="E26" i="1"/>
  <c r="E29" i="1" s="1"/>
  <c r="E30" i="1" s="1"/>
  <c r="E25" i="1"/>
  <c r="F21" i="1"/>
  <c r="F25" i="1" s="1"/>
  <c r="F9" i="1"/>
  <c r="F10" i="1" s="1"/>
  <c r="E10" i="1"/>
  <c r="F27" i="1" l="1"/>
  <c r="F23" i="1"/>
  <c r="F24" i="1"/>
  <c r="F26" i="1"/>
  <c r="F29" i="1" s="1"/>
  <c r="F30" i="1" s="1"/>
</calcChain>
</file>

<file path=xl/sharedStrings.xml><?xml version="1.0" encoding="utf-8"?>
<sst xmlns="http://schemas.openxmlformats.org/spreadsheetml/2006/main" count="99" uniqueCount="26">
  <si>
    <t>Bootstrap</t>
  </si>
  <si>
    <t>Seed</t>
  </si>
  <si>
    <t>Series A</t>
  </si>
  <si>
    <t>Series B</t>
  </si>
  <si>
    <t>Employees</t>
  </si>
  <si>
    <t>VC Series A</t>
  </si>
  <si>
    <t>VC Series B</t>
  </si>
  <si>
    <t>Series C</t>
  </si>
  <si>
    <t>VC Series C</t>
  </si>
  <si>
    <t>Shares</t>
  </si>
  <si>
    <t>% Ownership</t>
  </si>
  <si>
    <t>Invested ($M)</t>
  </si>
  <si>
    <t>Valuation</t>
  </si>
  <si>
    <t>Share price</t>
  </si>
  <si>
    <t>Angel Post valuation  ($M)</t>
  </si>
  <si>
    <t>Multiple on investment</t>
  </si>
  <si>
    <t>Pre-funding Valuation ($M)</t>
  </si>
  <si>
    <t>Post- funding  Valuation($m)</t>
  </si>
  <si>
    <t>Angel Bottom Line</t>
  </si>
  <si>
    <t>Seed (Angel)</t>
  </si>
  <si>
    <t>Input fields</t>
  </si>
  <si>
    <t>Up-Rounds example</t>
  </si>
  <si>
    <t>Down-Round example</t>
  </si>
  <si>
    <t>new investor % ownership = invested / post</t>
  </si>
  <si>
    <t>adjust share price to get correct percent ownership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</si>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</sst>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9" fontId="0" fillId="0" borderId="1" xfId="3" applyFont="1" applyBorder="1"/>
    <xf numFmtId="44" fontId="0" fillId="0" borderId="1" xfId="2" applyFont="1" applyBorder="1"/>
    <xf numFmtId="44" fontId="0" fillId="0" borderId="0" xfId="2" applyFont="1"/>
    <xf numFmtId="0" fontId="0" fillId="0" borderId="0" xfId="0" applyAlignment="1">
      <alignment horizontal="right"/>
    </xf>
    <xf numFmtId="44" fontId="0" fillId="0" borderId="0" xfId="0" applyNumberFormat="1"/>
    <xf numFmtId="9" fontId="0" fillId="0" borderId="0" xfId="3" applyFont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0" borderId="6" xfId="2" applyFont="1" applyBorder="1"/>
    <xf numFmtId="44" fontId="0" fillId="0" borderId="7" xfId="2" applyFont="1" applyBorder="1"/>
    <xf numFmtId="0" fontId="0" fillId="0" borderId="8" xfId="0" applyBorder="1"/>
    <xf numFmtId="44" fontId="0" fillId="0" borderId="9" xfId="2" applyFont="1" applyBorder="1"/>
    <xf numFmtId="44" fontId="0" fillId="0" borderId="10" xfId="2" applyFont="1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9" xfId="0" applyBorder="1"/>
    <xf numFmtId="44" fontId="0" fillId="0" borderId="9" xfId="0" applyNumberFormat="1" applyBorder="1"/>
    <xf numFmtId="9" fontId="0" fillId="0" borderId="6" xfId="3" applyFont="1" applyBorder="1"/>
    <xf numFmtId="9" fontId="0" fillId="0" borderId="7" xfId="3" applyFont="1" applyBorder="1"/>
    <xf numFmtId="164" fontId="0" fillId="0" borderId="9" xfId="1" applyNumberFormat="1" applyFont="1" applyBorder="1"/>
    <xf numFmtId="0" fontId="0" fillId="2" borderId="3" xfId="0" applyFill="1" applyBorder="1"/>
    <xf numFmtId="165" fontId="0" fillId="0" borderId="6" xfId="1" applyNumberFormat="1" applyFont="1" applyBorder="1"/>
    <xf numFmtId="165" fontId="0" fillId="0" borderId="0" xfId="1" applyNumberFormat="1" applyFont="1"/>
    <xf numFmtId="165" fontId="0" fillId="0" borderId="9" xfId="1" applyNumberFormat="1" applyFont="1" applyBorder="1"/>
    <xf numFmtId="165" fontId="0" fillId="0" borderId="10" xfId="1" applyNumberFormat="1" applyFont="1" applyBorder="1"/>
    <xf numFmtId="44" fontId="0" fillId="0" borderId="11" xfId="2" applyFont="1" applyBorder="1"/>
    <xf numFmtId="44" fontId="0" fillId="0" borderId="11" xfId="0" applyNumberFormat="1" applyBorder="1"/>
    <xf numFmtId="44" fontId="0" fillId="0" borderId="12" xfId="0" applyNumberFormat="1" applyBorder="1"/>
    <xf numFmtId="165" fontId="0" fillId="0" borderId="11" xfId="1" applyNumberFormat="1" applyFont="1" applyBorder="1"/>
    <xf numFmtId="44" fontId="0" fillId="3" borderId="11" xfId="2" applyFont="1" applyFill="1" applyBorder="1"/>
    <xf numFmtId="165" fontId="0" fillId="3" borderId="11" xfId="1" applyNumberFormat="1" applyFont="1" applyFill="1" applyBorder="1"/>
    <xf numFmtId="0" fontId="2" fillId="0" borderId="0" xfId="0" applyFont="1"/>
    <xf numFmtId="0" fontId="0" fillId="0" borderId="11" xfId="0" applyBorder="1"/>
    <xf numFmtId="44" fontId="0" fillId="3" borderId="9" xfId="0" applyNumberFormat="1" applyFill="1" applyBorder="1"/>
    <xf numFmtId="44" fontId="0" fillId="3" borderId="10" xfId="0" applyNumberFormat="1" applyFill="1" applyBorder="1"/>
    <xf numFmtId="9" fontId="0" fillId="3" borderId="0" xfId="3" applyFont="1" applyFill="1"/>
    <xf numFmtId="166" fontId="0" fillId="3" borderId="6" xfId="3" applyNumberFormat="1" applyFont="1" applyFill="1" applyBorder="1"/>
    <xf numFmtId="44" fontId="0" fillId="3" borderId="0" xfId="0" applyNumberFormat="1" applyFill="1"/>
    <xf numFmtId="44" fontId="0" fillId="3" borderId="6" xfId="0" applyNumberFormat="1" applyFill="1" applyBorder="1"/>
    <xf numFmtId="164" fontId="0" fillId="3" borderId="9" xfId="1" applyNumberFormat="1" applyFont="1" applyFill="1" applyBorder="1"/>
    <xf numFmtId="164" fontId="0" fillId="3" borderId="10" xfId="1" applyNumberFormat="1" applyFont="1" applyFill="1" applyBorder="1"/>
    <xf numFmtId="44" fontId="0" fillId="4" borderId="11" xfId="2" applyFont="1" applyFill="1" applyBorder="1"/>
    <xf numFmtId="165" fontId="0" fillId="4" borderId="11" xfId="1" applyNumberFormat="1" applyFont="1" applyFill="1" applyBorder="1"/>
    <xf numFmtId="9" fontId="0" fillId="4" borderId="0" xfId="3" applyFont="1" applyFill="1"/>
    <xf numFmtId="166" fontId="0" fillId="4" borderId="6" xfId="3" applyNumberFormat="1" applyFont="1" applyFill="1" applyBorder="1"/>
    <xf numFmtId="44" fontId="0" fillId="4" borderId="0" xfId="0" applyNumberFormat="1" applyFill="1"/>
    <xf numFmtId="44" fontId="0" fillId="4" borderId="6" xfId="0" applyNumberFormat="1" applyFill="1" applyBorder="1"/>
    <xf numFmtId="164" fontId="0" fillId="4" borderId="9" xfId="1" applyNumberFormat="1" applyFont="1" applyFill="1" applyBorder="1"/>
    <xf numFmtId="164" fontId="0" fillId="4" borderId="10" xfId="1" applyNumberFormat="1" applyFont="1" applyFill="1" applyBorder="1"/>
    <xf numFmtId="44" fontId="0" fillId="4" borderId="9" xfId="0" applyNumberFormat="1" applyFill="1" applyBorder="1"/>
    <xf numFmtId="44" fontId="0" fillId="4" borderId="10" xfId="0" applyNumberFormat="1" applyFill="1" applyBorder="1"/>
    <xf numFmtId="9" fontId="0" fillId="0" borderId="0" xfId="3" applyNumberFormat="1" applyFont="1"/>
    <xf numFmtId="9" fontId="0" fillId="0" borderId="6" xfId="3" applyNumberFormat="1" applyFont="1" applyBorder="1"/>
    <xf numFmtId="0" fontId="0" fillId="5" borderId="0" xfId="0" applyFill="1"/>
    <xf numFmtId="166" fontId="0" fillId="5" borderId="0" xfId="3" applyNumberFormat="1" applyFont="1" applyFill="1"/>
    <xf numFmtId="10" fontId="0" fillId="5" borderId="0" xfId="0" applyNumberForma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1514-335F-4380-B9DA-B949D71A6B14}">
  <dimension ref="A1:M34"/>
  <sheetViews>
    <sheetView tabSelected="1" topLeftCell="A10" workbookViewId="0">
      <selection activeCell="D12" sqref="D12"/>
    </sheetView>
  </sheetViews>
  <sheetFormatPr defaultRowHeight="14.5" x14ac:dyDescent="0.35"/>
  <cols>
    <col min="1" max="1" width="14.54296875" customWidth="1"/>
    <col min="2" max="2" width="12.54296875" customWidth="1"/>
    <col min="3" max="3" width="10.54296875" customWidth="1"/>
    <col min="4" max="4" width="11.7265625" customWidth="1"/>
    <col min="5" max="5" width="12.7265625" customWidth="1"/>
    <col min="6" max="6" width="12.54296875" customWidth="1"/>
    <col min="8" max="8" width="27" bestFit="1" customWidth="1"/>
    <col min="9" max="11" width="10.54296875" bestFit="1" customWidth="1"/>
    <col min="12" max="12" width="11.54296875" bestFit="1" customWidth="1"/>
    <col min="13" max="13" width="12.90625" customWidth="1"/>
  </cols>
  <sheetData>
    <row r="1" spans="1:13" ht="21.5" thickBot="1" x14ac:dyDescent="0.55000000000000004">
      <c r="A1" s="34" t="s">
        <v>21</v>
      </c>
      <c r="H1" s="34" t="s">
        <v>22</v>
      </c>
    </row>
    <row r="2" spans="1:13" ht="15" thickBot="1" x14ac:dyDescent="0.4">
      <c r="D2" s="35" t="s">
        <v>20</v>
      </c>
    </row>
    <row r="3" spans="1:13" ht="15" thickBot="1" x14ac:dyDescent="0.4"/>
    <row r="4" spans="1:13" ht="15" thickBot="1" x14ac:dyDescent="0.4">
      <c r="A4" s="7" t="s">
        <v>11</v>
      </c>
      <c r="B4" s="16" t="s">
        <v>0</v>
      </c>
      <c r="C4" s="16" t="s">
        <v>1</v>
      </c>
      <c r="D4" s="16" t="s">
        <v>2</v>
      </c>
      <c r="E4" s="16" t="s">
        <v>3</v>
      </c>
      <c r="F4" s="17" t="s">
        <v>7</v>
      </c>
      <c r="H4" s="7" t="s">
        <v>11</v>
      </c>
      <c r="I4" s="16" t="s">
        <v>0</v>
      </c>
      <c r="J4" s="16" t="s">
        <v>1</v>
      </c>
      <c r="K4" s="16" t="s">
        <v>2</v>
      </c>
      <c r="L4" s="16" t="s">
        <v>3</v>
      </c>
      <c r="M4" s="17" t="s">
        <v>7</v>
      </c>
    </row>
    <row r="5" spans="1:13" ht="15" thickBot="1" x14ac:dyDescent="0.4">
      <c r="A5" s="10" t="s">
        <v>8</v>
      </c>
      <c r="B5" s="3"/>
      <c r="C5" s="3"/>
      <c r="D5" s="3"/>
      <c r="E5" s="3"/>
      <c r="F5" s="32">
        <v>20</v>
      </c>
      <c r="H5" s="10" t="s">
        <v>8</v>
      </c>
      <c r="I5" s="3"/>
      <c r="J5" s="3"/>
      <c r="K5" s="3"/>
      <c r="L5" s="3"/>
      <c r="M5" s="44">
        <v>20</v>
      </c>
    </row>
    <row r="6" spans="1:13" ht="15" thickBot="1" x14ac:dyDescent="0.4">
      <c r="A6" s="10" t="s">
        <v>6</v>
      </c>
      <c r="B6" s="3"/>
      <c r="C6" s="3"/>
      <c r="D6" s="3"/>
      <c r="E6" s="32">
        <v>8</v>
      </c>
      <c r="F6" s="11">
        <f t="shared" ref="F6" si="0">E6</f>
        <v>8</v>
      </c>
      <c r="H6" s="10" t="s">
        <v>6</v>
      </c>
      <c r="I6" s="3"/>
      <c r="J6" s="3"/>
      <c r="K6" s="3"/>
      <c r="L6" s="44">
        <v>8</v>
      </c>
      <c r="M6" s="11">
        <f t="shared" ref="M6:M8" si="1">L6</f>
        <v>8</v>
      </c>
    </row>
    <row r="7" spans="1:13" ht="15" thickBot="1" x14ac:dyDescent="0.4">
      <c r="A7" s="10" t="s">
        <v>5</v>
      </c>
      <c r="B7" s="3"/>
      <c r="C7" s="3"/>
      <c r="D7" s="32">
        <v>3</v>
      </c>
      <c r="E7" s="3">
        <f t="shared" ref="E7:F7" si="2">D7</f>
        <v>3</v>
      </c>
      <c r="F7" s="11">
        <f t="shared" si="2"/>
        <v>3</v>
      </c>
      <c r="H7" s="10" t="s">
        <v>5</v>
      </c>
      <c r="I7" s="3"/>
      <c r="J7" s="3"/>
      <c r="K7" s="32">
        <v>3</v>
      </c>
      <c r="L7" s="3">
        <f t="shared" ref="L7:L9" si="3">K7</f>
        <v>3</v>
      </c>
      <c r="M7" s="11">
        <f t="shared" si="1"/>
        <v>3</v>
      </c>
    </row>
    <row r="8" spans="1:13" ht="15" thickBot="1" x14ac:dyDescent="0.4">
      <c r="A8" s="10" t="s">
        <v>19</v>
      </c>
      <c r="B8" s="3"/>
      <c r="C8" s="32">
        <v>0.6</v>
      </c>
      <c r="D8" s="3">
        <f t="shared" ref="D8:F8" si="4">C8</f>
        <v>0.6</v>
      </c>
      <c r="E8" s="3">
        <f t="shared" si="4"/>
        <v>0.6</v>
      </c>
      <c r="F8" s="11">
        <f t="shared" si="4"/>
        <v>0.6</v>
      </c>
      <c r="H8" s="10" t="s">
        <v>19</v>
      </c>
      <c r="I8" s="3"/>
      <c r="J8" s="32">
        <v>0.6</v>
      </c>
      <c r="K8" s="3">
        <f t="shared" ref="K8:K9" si="5">J8</f>
        <v>0.6</v>
      </c>
      <c r="L8" s="3">
        <f t="shared" si="3"/>
        <v>0.6</v>
      </c>
      <c r="M8" s="11">
        <f t="shared" si="1"/>
        <v>0.6</v>
      </c>
    </row>
    <row r="9" spans="1:13" ht="15" thickBot="1" x14ac:dyDescent="0.4">
      <c r="A9" s="10" t="s">
        <v>4</v>
      </c>
      <c r="B9" s="32">
        <v>0.03</v>
      </c>
      <c r="C9" s="2">
        <f t="shared" ref="C9:E9" si="6">B9</f>
        <v>0.03</v>
      </c>
      <c r="D9" s="2">
        <f t="shared" si="6"/>
        <v>0.03</v>
      </c>
      <c r="E9" s="2">
        <f t="shared" si="6"/>
        <v>0.03</v>
      </c>
      <c r="F9" s="12">
        <f>E9</f>
        <v>0.03</v>
      </c>
      <c r="H9" s="10" t="s">
        <v>4</v>
      </c>
      <c r="I9" s="32">
        <v>0.03</v>
      </c>
      <c r="J9" s="2">
        <f t="shared" ref="J9" si="7">I9</f>
        <v>0.03</v>
      </c>
      <c r="K9" s="2">
        <f t="shared" si="5"/>
        <v>0.03</v>
      </c>
      <c r="L9" s="2">
        <f t="shared" si="3"/>
        <v>0.03</v>
      </c>
      <c r="M9" s="12">
        <f>L9</f>
        <v>0.03</v>
      </c>
    </row>
    <row r="10" spans="1:13" ht="15" thickBot="1" x14ac:dyDescent="0.4">
      <c r="A10" s="13"/>
      <c r="B10" s="14">
        <f>SUM(B5:B9)</f>
        <v>0.03</v>
      </c>
      <c r="C10" s="14">
        <f t="shared" ref="C10" si="8">SUM(C5:C9)</f>
        <v>0.63</v>
      </c>
      <c r="D10" s="14">
        <f t="shared" ref="D10" si="9">SUM(D5:D9)</f>
        <v>3.63</v>
      </c>
      <c r="E10" s="14">
        <f t="shared" ref="E10" si="10">SUM(E5:E9)</f>
        <v>11.629999999999999</v>
      </c>
      <c r="F10" s="15">
        <f t="shared" ref="F10" si="11">SUM(F5:F9)</f>
        <v>31.630000000000003</v>
      </c>
      <c r="H10" s="13"/>
      <c r="I10" s="14">
        <f>SUM(I5:I9)</f>
        <v>0.03</v>
      </c>
      <c r="J10" s="14">
        <f t="shared" ref="J10:M10" si="12">SUM(J5:J9)</f>
        <v>0.63</v>
      </c>
      <c r="K10" s="14">
        <f t="shared" si="12"/>
        <v>3.63</v>
      </c>
      <c r="L10" s="14">
        <f t="shared" si="12"/>
        <v>11.629999999999999</v>
      </c>
      <c r="M10" s="15">
        <f t="shared" si="12"/>
        <v>31.630000000000003</v>
      </c>
    </row>
    <row r="11" spans="1:13" ht="15" thickBot="1" x14ac:dyDescent="0.4">
      <c r="A11" s="7" t="s">
        <v>12</v>
      </c>
      <c r="B11" s="16" t="s">
        <v>0</v>
      </c>
      <c r="C11" s="16" t="s">
        <v>1</v>
      </c>
      <c r="D11" s="16" t="s">
        <v>2</v>
      </c>
      <c r="E11" s="16" t="s">
        <v>3</v>
      </c>
      <c r="F11" s="17" t="s">
        <v>7</v>
      </c>
      <c r="H11" s="7" t="s">
        <v>12</v>
      </c>
      <c r="I11" s="16" t="s">
        <v>0</v>
      </c>
      <c r="J11" s="16" t="s">
        <v>1</v>
      </c>
      <c r="K11" s="16" t="s">
        <v>2</v>
      </c>
      <c r="L11" s="16" t="s">
        <v>3</v>
      </c>
      <c r="M11" s="17" t="s">
        <v>7</v>
      </c>
    </row>
    <row r="12" spans="1:13" ht="15" thickBot="1" x14ac:dyDescent="0.4">
      <c r="A12" s="10" t="s">
        <v>13</v>
      </c>
      <c r="B12" s="4"/>
      <c r="C12" s="4"/>
      <c r="D12" s="32">
        <v>4.04</v>
      </c>
      <c r="E12" s="32">
        <v>8.9499999999999993</v>
      </c>
      <c r="F12" s="32">
        <v>12.05</v>
      </c>
      <c r="H12" s="10" t="s">
        <v>13</v>
      </c>
      <c r="I12" s="4"/>
      <c r="J12" s="4"/>
      <c r="K12" s="28">
        <v>4.04</v>
      </c>
      <c r="L12" s="44">
        <v>1.1000000000000001</v>
      </c>
      <c r="M12" s="44">
        <v>0.21199999999999999</v>
      </c>
    </row>
    <row r="13" spans="1:13" ht="15" thickBot="1" x14ac:dyDescent="0.4">
      <c r="A13" s="10" t="s">
        <v>16</v>
      </c>
      <c r="D13" s="29">
        <v>6</v>
      </c>
      <c r="E13" s="29">
        <v>20</v>
      </c>
      <c r="F13" s="30">
        <v>40</v>
      </c>
      <c r="H13" s="10" t="s">
        <v>16</v>
      </c>
      <c r="K13" s="29">
        <v>6</v>
      </c>
      <c r="L13" s="30">
        <v>4</v>
      </c>
      <c r="M13" s="30">
        <v>6</v>
      </c>
    </row>
    <row r="14" spans="1:13" ht="15" thickBot="1" x14ac:dyDescent="0.4">
      <c r="A14" s="13" t="s">
        <v>17</v>
      </c>
      <c r="B14" s="18"/>
      <c r="C14" s="18"/>
      <c r="D14" s="36">
        <f>D13+D7</f>
        <v>9</v>
      </c>
      <c r="E14" s="36">
        <f>E13+E6</f>
        <v>28</v>
      </c>
      <c r="F14" s="37">
        <f>F13+F5</f>
        <v>60</v>
      </c>
      <c r="H14" s="13" t="s">
        <v>17</v>
      </c>
      <c r="I14" s="18"/>
      <c r="J14" s="18"/>
      <c r="K14" s="19">
        <f>K13+K7</f>
        <v>9</v>
      </c>
      <c r="L14" s="52">
        <f>L13+L6</f>
        <v>12</v>
      </c>
      <c r="M14" s="53">
        <f>M13+M5</f>
        <v>26</v>
      </c>
    </row>
    <row r="15" spans="1:13" x14ac:dyDescent="0.35">
      <c r="A15" s="7" t="s">
        <v>9</v>
      </c>
      <c r="B15" s="8" t="s">
        <v>0</v>
      </c>
      <c r="C15" s="8" t="s">
        <v>1</v>
      </c>
      <c r="D15" s="8" t="s">
        <v>2</v>
      </c>
      <c r="E15" s="8" t="s">
        <v>3</v>
      </c>
      <c r="F15" s="9" t="s">
        <v>7</v>
      </c>
      <c r="H15" s="7" t="s">
        <v>9</v>
      </c>
      <c r="I15" s="8" t="s">
        <v>0</v>
      </c>
      <c r="J15" s="8" t="s">
        <v>1</v>
      </c>
      <c r="K15" s="8" t="s">
        <v>2</v>
      </c>
      <c r="L15" s="8" t="s">
        <v>3</v>
      </c>
      <c r="M15" s="9" t="s">
        <v>7</v>
      </c>
    </row>
    <row r="16" spans="1:13" x14ac:dyDescent="0.35">
      <c r="A16" s="10" t="s">
        <v>8</v>
      </c>
      <c r="F16" s="24">
        <f>F5*1000000/F12</f>
        <v>1659751.0373443982</v>
      </c>
      <c r="H16" s="10" t="s">
        <v>8</v>
      </c>
      <c r="M16" s="24">
        <f>M5*1000000/M12</f>
        <v>94339622.641509444</v>
      </c>
    </row>
    <row r="17" spans="1:13" x14ac:dyDescent="0.35">
      <c r="A17" s="10" t="s">
        <v>6</v>
      </c>
      <c r="B17" s="25"/>
      <c r="C17" s="25"/>
      <c r="D17" s="25"/>
      <c r="E17" s="25">
        <f>E6*1000000/E12</f>
        <v>893854.748603352</v>
      </c>
      <c r="F17" s="24">
        <f>E17</f>
        <v>893854.748603352</v>
      </c>
      <c r="H17" s="10" t="s">
        <v>6</v>
      </c>
      <c r="I17" s="25"/>
      <c r="J17" s="25"/>
      <c r="K17" s="25"/>
      <c r="L17" s="25">
        <f>L6*1000000/L12</f>
        <v>7272727.2727272725</v>
      </c>
      <c r="M17" s="24">
        <f>L17</f>
        <v>7272727.2727272725</v>
      </c>
    </row>
    <row r="18" spans="1:13" x14ac:dyDescent="0.35">
      <c r="A18" s="10" t="s">
        <v>5</v>
      </c>
      <c r="B18" s="25"/>
      <c r="C18" s="25"/>
      <c r="D18" s="25">
        <f>D7*1000000/D12</f>
        <v>742574.25742574257</v>
      </c>
      <c r="E18" s="25">
        <f>D18</f>
        <v>742574.25742574257</v>
      </c>
      <c r="F18" s="24">
        <f>E18</f>
        <v>742574.25742574257</v>
      </c>
      <c r="H18" s="10" t="s">
        <v>5</v>
      </c>
      <c r="I18" s="25"/>
      <c r="J18" s="25"/>
      <c r="K18" s="25">
        <f>K7*1000000/K12</f>
        <v>742574.25742574257</v>
      </c>
      <c r="L18" s="25">
        <f>K18</f>
        <v>742574.25742574257</v>
      </c>
      <c r="M18" s="24">
        <f>L18</f>
        <v>742574.25742574257</v>
      </c>
    </row>
    <row r="19" spans="1:13" ht="15" thickBot="1" x14ac:dyDescent="0.4">
      <c r="A19" s="10" t="s">
        <v>19</v>
      </c>
      <c r="B19" s="25"/>
      <c r="C19" s="25"/>
      <c r="D19" s="25">
        <f>C8*1000000/(D12/2)/0.8*1.05</f>
        <v>389851.4851485148</v>
      </c>
      <c r="E19" s="25">
        <f>D19</f>
        <v>389851.4851485148</v>
      </c>
      <c r="F19" s="24">
        <f>E19</f>
        <v>389851.4851485148</v>
      </c>
      <c r="H19" s="10" t="s">
        <v>19</v>
      </c>
      <c r="I19" s="25"/>
      <c r="J19" s="25"/>
      <c r="K19" s="25">
        <f>J8*1000000/(K12/2)/0.8*1.05</f>
        <v>389851.4851485148</v>
      </c>
      <c r="L19" s="25">
        <f>K19</f>
        <v>389851.4851485148</v>
      </c>
      <c r="M19" s="24">
        <f>L19</f>
        <v>389851.4851485148</v>
      </c>
    </row>
    <row r="20" spans="1:13" ht="15" thickBot="1" x14ac:dyDescent="0.4">
      <c r="A20" s="10" t="s">
        <v>4</v>
      </c>
      <c r="B20" s="31">
        <v>1000000</v>
      </c>
      <c r="C20" s="31">
        <v>1000000</v>
      </c>
      <c r="D20" s="33">
        <v>1100000</v>
      </c>
      <c r="E20" s="31">
        <v>1100000</v>
      </c>
      <c r="F20" s="33">
        <v>1300000</v>
      </c>
      <c r="H20" s="10" t="s">
        <v>4</v>
      </c>
      <c r="I20" s="31">
        <v>1000000</v>
      </c>
      <c r="J20" s="31">
        <v>1000000</v>
      </c>
      <c r="K20" s="31">
        <v>1100000</v>
      </c>
      <c r="L20" s="45">
        <v>2500000</v>
      </c>
      <c r="M20" s="45">
        <v>20000000</v>
      </c>
    </row>
    <row r="21" spans="1:13" ht="15" thickBot="1" x14ac:dyDescent="0.4">
      <c r="A21" s="13"/>
      <c r="B21" s="26">
        <f t="shared" ref="B21" si="13">SUM(B17:B20)</f>
        <v>1000000</v>
      </c>
      <c r="C21" s="26">
        <f t="shared" ref="C21" si="14">SUM(C17:C20)</f>
        <v>1000000</v>
      </c>
      <c r="D21" s="26">
        <f t="shared" ref="D21" si="15">SUM(D17:D20)</f>
        <v>2232425.7425742573</v>
      </c>
      <c r="E21" s="26">
        <f>SUM(E17:E20)</f>
        <v>3126280.4911776092</v>
      </c>
      <c r="F21" s="27">
        <f>SUM(F16:F20)</f>
        <v>4986031.5285220072</v>
      </c>
      <c r="H21" s="13"/>
      <c r="I21" s="26">
        <f t="shared" ref="I21:K21" si="16">SUM(I17:I20)</f>
        <v>1000000</v>
      </c>
      <c r="J21" s="26">
        <f t="shared" si="16"/>
        <v>1000000</v>
      </c>
      <c r="K21" s="26">
        <f t="shared" si="16"/>
        <v>2232425.7425742573</v>
      </c>
      <c r="L21" s="26">
        <f>SUM(L17:L20)</f>
        <v>10905153.015301529</v>
      </c>
      <c r="M21" s="27">
        <f>SUM(M16:M20)</f>
        <v>122744775.65681097</v>
      </c>
    </row>
    <row r="22" spans="1:13" x14ac:dyDescent="0.35">
      <c r="A22" s="7" t="s">
        <v>10</v>
      </c>
      <c r="B22" s="16" t="s">
        <v>0</v>
      </c>
      <c r="C22" s="16" t="s">
        <v>1</v>
      </c>
      <c r="D22" s="16" t="s">
        <v>2</v>
      </c>
      <c r="E22" s="16" t="s">
        <v>3</v>
      </c>
      <c r="F22" s="17" t="s">
        <v>7</v>
      </c>
      <c r="H22" s="7" t="s">
        <v>10</v>
      </c>
      <c r="I22" s="16" t="s">
        <v>0</v>
      </c>
      <c r="J22" s="16" t="s">
        <v>1</v>
      </c>
      <c r="K22" s="16" t="s">
        <v>2</v>
      </c>
      <c r="L22" s="16" t="s">
        <v>3</v>
      </c>
      <c r="M22" s="17" t="s">
        <v>7</v>
      </c>
    </row>
    <row r="23" spans="1:13" x14ac:dyDescent="0.35">
      <c r="A23" s="10" t="s">
        <v>8</v>
      </c>
      <c r="F23" s="55">
        <f>F16/F$21</f>
        <v>0.33288017290905353</v>
      </c>
      <c r="H23" s="10" t="s">
        <v>8</v>
      </c>
      <c r="M23" s="55">
        <f>M16/M$21</f>
        <v>0.7685836088476703</v>
      </c>
    </row>
    <row r="24" spans="1:13" x14ac:dyDescent="0.35">
      <c r="A24" s="10" t="s">
        <v>6</v>
      </c>
      <c r="B24" s="6"/>
      <c r="C24" s="6"/>
      <c r="D24" s="6"/>
      <c r="E24" s="54">
        <f>E17/E$21</f>
        <v>0.2859163632712477</v>
      </c>
      <c r="F24" s="20">
        <f>F17/F$21</f>
        <v>0.17927178027057411</v>
      </c>
      <c r="H24" s="10" t="s">
        <v>6</v>
      </c>
      <c r="I24" s="6"/>
      <c r="J24" s="6"/>
      <c r="K24" s="6"/>
      <c r="L24" s="54">
        <f>L17/L$21</f>
        <v>0.6669074026309002</v>
      </c>
      <c r="M24" s="20">
        <f>M17/M$21</f>
        <v>5.9250809118438573E-2</v>
      </c>
    </row>
    <row r="25" spans="1:13" x14ac:dyDescent="0.35">
      <c r="A25" s="10" t="s">
        <v>5</v>
      </c>
      <c r="B25" s="6"/>
      <c r="C25" s="6"/>
      <c r="D25" s="54">
        <f>D18/D$21</f>
        <v>0.33263111209668478</v>
      </c>
      <c r="E25" s="6">
        <f>E18/E$21</f>
        <v>0.23752643421512995</v>
      </c>
      <c r="F25" s="20">
        <f>F18/F$21</f>
        <v>0.14893091894384017</v>
      </c>
      <c r="H25" s="10" t="s">
        <v>5</v>
      </c>
      <c r="I25" s="6"/>
      <c r="J25" s="6"/>
      <c r="K25" s="6">
        <f>K18/K$21</f>
        <v>0.33263111209668478</v>
      </c>
      <c r="L25" s="6">
        <f>L18/L$21</f>
        <v>6.809388702605107E-2</v>
      </c>
      <c r="M25" s="20">
        <f>M18/M$21</f>
        <v>6.0497422676623544E-3</v>
      </c>
    </row>
    <row r="26" spans="1:13" x14ac:dyDescent="0.35">
      <c r="A26" s="10" t="s">
        <v>19</v>
      </c>
      <c r="B26" s="6"/>
      <c r="C26" s="6"/>
      <c r="D26" s="38">
        <f>D19/D$21</f>
        <v>0.17463133385075949</v>
      </c>
      <c r="E26" s="38">
        <f>E19/E$21</f>
        <v>0.12470137796294321</v>
      </c>
      <c r="F26" s="39">
        <f>F19/F$21</f>
        <v>7.8188732445516079E-2</v>
      </c>
      <c r="H26" s="10" t="s">
        <v>19</v>
      </c>
      <c r="I26" s="6"/>
      <c r="J26" s="6"/>
      <c r="K26" s="38">
        <f>K19/K$21</f>
        <v>0.17463133385075949</v>
      </c>
      <c r="L26" s="46">
        <f>L19/L$21</f>
        <v>3.5749290688676813E-2</v>
      </c>
      <c r="M26" s="47">
        <f>M19/M$21</f>
        <v>3.1761146905227356E-3</v>
      </c>
    </row>
    <row r="27" spans="1:13" ht="15" thickBot="1" x14ac:dyDescent="0.4">
      <c r="A27" s="10" t="s">
        <v>4</v>
      </c>
      <c r="B27" s="1">
        <f>B20/B$21</f>
        <v>1</v>
      </c>
      <c r="C27" s="1">
        <v>1</v>
      </c>
      <c r="D27" s="1">
        <f>D20/D$21</f>
        <v>0.49273755405255576</v>
      </c>
      <c r="E27" s="1">
        <f>E20/E$21</f>
        <v>0.35185582455067921</v>
      </c>
      <c r="F27" s="21">
        <f>F20/F$21</f>
        <v>0.26072839543101622</v>
      </c>
      <c r="H27" s="10" t="s">
        <v>4</v>
      </c>
      <c r="I27" s="1">
        <f>I20/I$21</f>
        <v>1</v>
      </c>
      <c r="J27" s="1">
        <v>1</v>
      </c>
      <c r="K27" s="1">
        <f>K20/K$21</f>
        <v>0.49273755405255576</v>
      </c>
      <c r="L27" s="1">
        <f>L20/L$21</f>
        <v>0.22924941965437196</v>
      </c>
      <c r="M27" s="21">
        <f>M20/M$21</f>
        <v>0.16293972507570609</v>
      </c>
    </row>
    <row r="28" spans="1:13" x14ac:dyDescent="0.35">
      <c r="A28" s="7" t="s">
        <v>18</v>
      </c>
      <c r="B28" s="23"/>
      <c r="C28" s="8"/>
      <c r="D28" s="8"/>
      <c r="E28" s="8"/>
      <c r="F28" s="9"/>
      <c r="H28" s="7" t="s">
        <v>18</v>
      </c>
      <c r="I28" s="23"/>
      <c r="J28" s="8"/>
      <c r="K28" s="8"/>
      <c r="L28" s="8"/>
      <c r="M28" s="9"/>
    </row>
    <row r="29" spans="1:13" x14ac:dyDescent="0.35">
      <c r="A29" s="10" t="s">
        <v>14</v>
      </c>
      <c r="D29" s="40">
        <f>D26*D14</f>
        <v>1.5716820046568354</v>
      </c>
      <c r="E29" s="40">
        <f>E26*E14</f>
        <v>3.4916385829624099</v>
      </c>
      <c r="F29" s="41">
        <f>F26*F14</f>
        <v>4.6913239467309644</v>
      </c>
      <c r="H29" s="10" t="s">
        <v>14</v>
      </c>
      <c r="K29" s="5">
        <f>K26*K14</f>
        <v>1.5716820046568354</v>
      </c>
      <c r="L29" s="48">
        <f>L26*L14</f>
        <v>0.42899148826412176</v>
      </c>
      <c r="M29" s="49">
        <f>M26*M14</f>
        <v>8.2578981953591132E-2</v>
      </c>
    </row>
    <row r="30" spans="1:13" ht="15" thickBot="1" x14ac:dyDescent="0.4">
      <c r="A30" s="13" t="s">
        <v>15</v>
      </c>
      <c r="B30" s="18"/>
      <c r="C30" s="18"/>
      <c r="D30" s="42">
        <f>D29/$C8</f>
        <v>2.6194700077613926</v>
      </c>
      <c r="E30" s="42">
        <f t="shared" ref="E30:F30" si="17">E29/$C8</f>
        <v>5.8193976382706838</v>
      </c>
      <c r="F30" s="43">
        <f t="shared" si="17"/>
        <v>7.8188732445516074</v>
      </c>
      <c r="H30" s="13" t="s">
        <v>15</v>
      </c>
      <c r="I30" s="18"/>
      <c r="J30" s="18"/>
      <c r="K30" s="22">
        <f>K29/$J8</f>
        <v>2.6194700077613926</v>
      </c>
      <c r="L30" s="50">
        <f>L29/$J8</f>
        <v>0.71498581377353632</v>
      </c>
      <c r="M30" s="51">
        <f>M29/$J8</f>
        <v>0.13763163658931857</v>
      </c>
    </row>
    <row r="32" spans="1:13" x14ac:dyDescent="0.35">
      <c r="A32" s="56" t="s">
        <v>23</v>
      </c>
      <c r="B32" s="56"/>
      <c r="C32" s="56"/>
      <c r="D32" s="57">
        <f>D7/D14</f>
        <v>0.33333333333333331</v>
      </c>
      <c r="E32" s="57">
        <f>E6/E14</f>
        <v>0.2857142857142857</v>
      </c>
      <c r="F32" s="57">
        <f>F5/F14</f>
        <v>0.33333333333333331</v>
      </c>
      <c r="H32" s="56" t="s">
        <v>23</v>
      </c>
      <c r="I32" s="56"/>
      <c r="J32" s="56"/>
      <c r="K32" s="57">
        <f>K7/K14</f>
        <v>0.33333333333333331</v>
      </c>
      <c r="L32" s="57">
        <f>L6/L14</f>
        <v>0.66666666666666663</v>
      </c>
      <c r="M32" s="57">
        <f>M5/M14</f>
        <v>0.76923076923076927</v>
      </c>
    </row>
    <row r="33" spans="1:13" x14ac:dyDescent="0.35">
      <c r="A33" s="56" t="s">
        <v>24</v>
      </c>
      <c r="B33" s="56"/>
      <c r="C33" s="56"/>
      <c r="D33" s="56"/>
      <c r="E33" s="56"/>
      <c r="F33" s="56"/>
      <c r="H33" s="56" t="s">
        <v>24</v>
      </c>
      <c r="I33" s="56"/>
      <c r="J33" s="56"/>
      <c r="K33" s="57"/>
      <c r="L33" s="57"/>
      <c r="M33" s="57"/>
    </row>
    <row r="34" spans="1:13" x14ac:dyDescent="0.35">
      <c r="C34" s="56" t="s">
        <v>25</v>
      </c>
      <c r="D34" s="58">
        <f>D25-D32</f>
        <v>-7.0222123664853697E-4</v>
      </c>
      <c r="E34" s="58">
        <f>E24-E32</f>
        <v>2.0207755696199925E-4</v>
      </c>
      <c r="F34" s="58">
        <f>F23-F32</f>
        <v>-4.5316042427978598E-4</v>
      </c>
      <c r="J34" s="56" t="s">
        <v>25</v>
      </c>
      <c r="K34" s="58">
        <f>K25-K32</f>
        <v>-7.0222123664853697E-4</v>
      </c>
      <c r="L34" s="58">
        <f>L24-L32</f>
        <v>2.407359642335738E-4</v>
      </c>
      <c r="M34" s="58">
        <f>M23-M32</f>
        <v>-6.4716038309897694E-4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Bridge</dc:creator>
  <cp:lastModifiedBy>Bob Bridge</cp:lastModifiedBy>
  <dcterms:created xsi:type="dcterms:W3CDTF">2018-05-17T21:53:10Z</dcterms:created>
  <dcterms:modified xsi:type="dcterms:W3CDTF">2020-09-18T18:45:34Z</dcterms:modified>
</cp:coreProperties>
</file>